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nVeArd\Downloads\"/>
    </mc:Choice>
  </mc:AlternateContent>
  <xr:revisionPtr revIDLastSave="0" documentId="13_ncr:1_{FC911867-CE62-4D5F-BFAB-14C71CBA8542}" xr6:coauthVersionLast="47" xr6:coauthVersionMax="47" xr10:uidLastSave="{00000000-0000-0000-0000-000000000000}"/>
  <bookViews>
    <workbookView xWindow="40395" yWindow="-17160" windowWidth="29040" windowHeight="15720" xr2:uid="{00000000-000D-0000-FFFF-FFFF00000000}"/>
  </bookViews>
  <sheets>
    <sheet name="Pilot Partner - Flying Club Bu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6" i="1"/>
  <c r="E26" i="1" s="1"/>
  <c r="D25" i="1"/>
  <c r="E25" i="1" s="1"/>
  <c r="D24" i="1"/>
  <c r="E24" i="1" s="1"/>
  <c r="J23" i="1"/>
  <c r="D23" i="1"/>
  <c r="E23" i="1" s="1"/>
  <c r="I22" i="1"/>
  <c r="J22" i="1" s="1"/>
  <c r="D22" i="1"/>
  <c r="E22" i="1" s="1"/>
  <c r="I21" i="1"/>
  <c r="J21" i="1" s="1"/>
  <c r="D21" i="1"/>
  <c r="E21" i="1" s="1"/>
  <c r="D20" i="1"/>
  <c r="E20" i="1" s="1"/>
  <c r="I19" i="1"/>
  <c r="J19" i="1" s="1"/>
  <c r="D19" i="1"/>
  <c r="E19" i="1" s="1"/>
  <c r="D18" i="1"/>
  <c r="E18" i="1" s="1"/>
  <c r="D17" i="1"/>
  <c r="E17" i="1" s="1"/>
  <c r="D16" i="1"/>
  <c r="E16" i="1" s="1"/>
  <c r="J14" i="1"/>
  <c r="D14" i="1"/>
  <c r="E14" i="1" s="1"/>
  <c r="F14" i="1" s="1"/>
  <c r="J13" i="1"/>
  <c r="D13" i="1"/>
  <c r="J12" i="1"/>
  <c r="J11" i="1"/>
  <c r="J10" i="1"/>
  <c r="J15" i="1" s="1"/>
  <c r="C15" i="1" s="1"/>
  <c r="D15" i="1" s="1"/>
  <c r="E15" i="1" s="1"/>
  <c r="B9" i="1"/>
  <c r="I20" i="1" s="1"/>
  <c r="J20" i="1" s="1"/>
  <c r="F4" i="1"/>
  <c r="D4" i="1"/>
  <c r="J25" i="1" l="1"/>
  <c r="D27" i="1"/>
  <c r="D28" i="1" s="1"/>
  <c r="E13" i="1"/>
  <c r="D31" i="1" l="1"/>
  <c r="D33" i="1" s="1"/>
  <c r="C3" i="1" s="1"/>
  <c r="E28" i="1"/>
  <c r="C5" i="1" l="1"/>
  <c r="F3" i="1"/>
  <c r="D3" i="1"/>
  <c r="D5" i="1" s="1"/>
</calcChain>
</file>

<file path=xl/sharedStrings.xml><?xml version="1.0" encoding="utf-8"?>
<sst xmlns="http://schemas.openxmlformats.org/spreadsheetml/2006/main" count="54" uniqueCount="46">
  <si>
    <t>Members</t>
  </si>
  <si>
    <t>Member Type</t>
  </si>
  <si>
    <t>QTY Per Year</t>
  </si>
  <si>
    <t>Monthly Rate</t>
  </si>
  <si>
    <t>Annual</t>
  </si>
  <si>
    <t>Hours Per Year</t>
  </si>
  <si>
    <t>Class A Members</t>
  </si>
  <si>
    <t>Engine TBO</t>
  </si>
  <si>
    <t>Class B Members</t>
  </si>
  <si>
    <t>TBO Cost</t>
  </si>
  <si>
    <t>Totals</t>
  </si>
  <si>
    <t>Est MX Per Year</t>
  </si>
  <si>
    <t>Club Variables</t>
  </si>
  <si>
    <t>Home Base Fuel</t>
  </si>
  <si>
    <t>Fixed Costs</t>
  </si>
  <si>
    <t>Oil Per QT</t>
  </si>
  <si>
    <t>Item</t>
  </si>
  <si>
    <t>Unit Cost</t>
  </si>
  <si>
    <t>Total</t>
  </si>
  <si>
    <t>Base Annual</t>
  </si>
  <si>
    <t>Operational Costs (OPX)</t>
  </si>
  <si>
    <t>GPS Subscription</t>
  </si>
  <si>
    <t>Hangar B20</t>
  </si>
  <si>
    <t>Aircraft Fixed Fees</t>
  </si>
  <si>
    <t>Total Fixed Cost Per Year</t>
  </si>
  <si>
    <t>Quickbooks</t>
  </si>
  <si>
    <t>Hourly Costs</t>
  </si>
  <si>
    <t>QTY/HR</t>
  </si>
  <si>
    <t>Office Cost</t>
  </si>
  <si>
    <t>Fuel Burn</t>
  </si>
  <si>
    <t>Engine Reserve Makeup</t>
  </si>
  <si>
    <t>Oil Burn</t>
  </si>
  <si>
    <t>CPA</t>
  </si>
  <si>
    <t>Engine Reserve</t>
  </si>
  <si>
    <t>MX</t>
  </si>
  <si>
    <t>Eng Reserve Makeup</t>
  </si>
  <si>
    <t>Hourly Rate</t>
  </si>
  <si>
    <t>Total Per Year</t>
  </si>
  <si>
    <t>Total Per Month</t>
  </si>
  <si>
    <t>Class B Per Month</t>
  </si>
  <si>
    <t>Remaining Amount Per Month</t>
  </si>
  <si>
    <t>Class A Member Per Month</t>
  </si>
  <si>
    <t>N12345</t>
  </si>
  <si>
    <t>Aircraft Loan</t>
  </si>
  <si>
    <t>Pilot Partner</t>
  </si>
  <si>
    <t>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</si>
</sst>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color rgb="FF000000"/>
      <name val="Arial"/>
    </font>
    <font>
      <b/>
      <sz val="14"/>
      <color rgb="FFFFFFFF"/>
      <name val="Arial"/>
    </font>
    <font>
      <sz val="10"/>
      <name val="Arial"/>
    </font>
    <font>
      <b/>
      <sz val="10"/>
      <color rgb="FFFFFFFF"/>
      <name val="Arial"/>
    </font>
    <font>
      <b/>
      <sz val="10"/>
      <name val="Arial"/>
    </font>
    <font>
      <b/>
      <sz val="12"/>
      <color rgb="FFFFFFFF"/>
      <name val="Arial"/>
    </font>
    <font>
      <b/>
      <sz val="11"/>
      <color rgb="FFFFFFFF"/>
      <name val="Arial"/>
    </font>
    <font>
      <b/>
      <sz val="12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7" xfId="0" applyFont="1" applyFill="1" applyBorder="1"/>
    <xf numFmtId="0" fontId="2" fillId="3" borderId="7" xfId="0" applyFont="1" applyFill="1" applyBorder="1" applyAlignment="1">
      <alignment horizontal="right"/>
    </xf>
    <xf numFmtId="3" fontId="2" fillId="4" borderId="7" xfId="0" applyNumberFormat="1" applyFont="1" applyFill="1" applyBorder="1"/>
    <xf numFmtId="0" fontId="2" fillId="3" borderId="7" xfId="0" applyFont="1" applyFill="1" applyBorder="1"/>
    <xf numFmtId="0" fontId="2" fillId="4" borderId="7" xfId="0" applyFont="1" applyFill="1" applyBorder="1"/>
    <xf numFmtId="164" fontId="2" fillId="3" borderId="7" xfId="0" applyNumberFormat="1" applyFont="1" applyFill="1" applyBorder="1"/>
    <xf numFmtId="0" fontId="2" fillId="0" borderId="0" xfId="0" applyFont="1"/>
    <xf numFmtId="164" fontId="2" fillId="0" borderId="0" xfId="0" applyNumberFormat="1" applyFont="1"/>
    <xf numFmtId="164" fontId="2" fillId="4" borderId="7" xfId="0" applyNumberFormat="1" applyFont="1" applyFill="1" applyBorder="1"/>
    <xf numFmtId="0" fontId="4" fillId="3" borderId="7" xfId="0" applyFont="1" applyFill="1" applyBorder="1"/>
    <xf numFmtId="0" fontId="6" fillId="2" borderId="7" xfId="0" applyFont="1" applyFill="1" applyBorder="1"/>
    <xf numFmtId="164" fontId="7" fillId="3" borderId="7" xfId="0" applyNumberFormat="1" applyFont="1" applyFill="1" applyBorder="1"/>
    <xf numFmtId="164" fontId="5" fillId="2" borderId="7" xfId="0" applyNumberFormat="1" applyFont="1" applyFill="1" applyBorder="1"/>
    <xf numFmtId="164" fontId="4" fillId="3" borderId="7" xfId="0" applyNumberFormat="1" applyFont="1" applyFill="1" applyBorder="1"/>
    <xf numFmtId="0" fontId="4" fillId="3" borderId="7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5" fillId="2" borderId="4" xfId="0" applyFont="1" applyFill="1" applyBorder="1"/>
    <xf numFmtId="0" fontId="8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33"/>
  <sheetViews>
    <sheetView tabSelected="1" workbookViewId="0">
      <selection sqref="A1:D1"/>
    </sheetView>
  </sheetViews>
  <sheetFormatPr defaultColWidth="12.61328125" defaultRowHeight="15.75" customHeight="1" x14ac:dyDescent="0.3"/>
  <cols>
    <col min="1" max="1" width="26.15234375" customWidth="1"/>
    <col min="7" max="7" width="16.61328125" customWidth="1"/>
    <col min="8" max="8" width="12.3828125" customWidth="1"/>
    <col min="12" max="12" width="16.61328125" customWidth="1"/>
  </cols>
  <sheetData>
    <row r="1" spans="1:15" x14ac:dyDescent="0.4">
      <c r="A1" s="16" t="s">
        <v>0</v>
      </c>
      <c r="B1" s="17"/>
      <c r="C1" s="17"/>
      <c r="D1" s="18"/>
      <c r="G1" s="19" t="s">
        <v>42</v>
      </c>
      <c r="H1" s="20"/>
      <c r="I1" s="20"/>
      <c r="J1" s="21"/>
      <c r="L1" s="19"/>
      <c r="M1" s="20"/>
      <c r="N1" s="20"/>
      <c r="O1" s="21"/>
    </row>
    <row r="2" spans="1:15" ht="15.75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G2" s="2" t="s">
        <v>5</v>
      </c>
      <c r="H2" s="3">
        <v>200</v>
      </c>
      <c r="I2" s="4"/>
      <c r="J2" s="4"/>
      <c r="L2" s="2"/>
      <c r="M2" s="3"/>
      <c r="N2" s="4"/>
      <c r="O2" s="4"/>
    </row>
    <row r="3" spans="1:15" ht="15.75" customHeight="1" x14ac:dyDescent="0.3">
      <c r="A3" s="4" t="s">
        <v>6</v>
      </c>
      <c r="B3" s="5">
        <v>10</v>
      </c>
      <c r="C3" s="6">
        <f>D33</f>
        <v>145.03633333333335</v>
      </c>
      <c r="D3" s="6">
        <f t="shared" ref="D3:D4" si="0">C3*B3*12</f>
        <v>17404.36</v>
      </c>
      <c r="E3" s="7">
        <v>284.86</v>
      </c>
      <c r="F3" s="8">
        <f t="shared" ref="F3:F4" si="1">C3-E3</f>
        <v>-139.82366666666667</v>
      </c>
      <c r="G3" s="2" t="s">
        <v>7</v>
      </c>
      <c r="H3" s="3">
        <v>2000</v>
      </c>
      <c r="I3" s="4"/>
      <c r="J3" s="4"/>
      <c r="L3" s="2"/>
      <c r="M3" s="3"/>
      <c r="N3" s="4"/>
      <c r="O3" s="4"/>
    </row>
    <row r="4" spans="1:15" ht="15.75" customHeight="1" x14ac:dyDescent="0.3">
      <c r="A4" s="4" t="s">
        <v>8</v>
      </c>
      <c r="B4" s="5">
        <v>10</v>
      </c>
      <c r="C4" s="9">
        <v>50</v>
      </c>
      <c r="D4" s="6">
        <f t="shared" si="0"/>
        <v>6000</v>
      </c>
      <c r="E4" s="7">
        <v>86</v>
      </c>
      <c r="F4" s="8">
        <f t="shared" si="1"/>
        <v>-36</v>
      </c>
      <c r="G4" s="2" t="s">
        <v>9</v>
      </c>
      <c r="H4" s="9">
        <v>27000</v>
      </c>
      <c r="I4" s="4"/>
      <c r="J4" s="4"/>
      <c r="L4" s="2"/>
      <c r="M4" s="9"/>
      <c r="N4" s="4"/>
      <c r="O4" s="4"/>
    </row>
    <row r="5" spans="1:15" ht="15.75" customHeight="1" x14ac:dyDescent="0.3">
      <c r="A5" s="4"/>
      <c r="B5" s="10" t="s">
        <v>10</v>
      </c>
      <c r="C5" s="6">
        <f t="shared" ref="C5:D5" si="2">SUM(C3:C4)</f>
        <v>195.03633333333335</v>
      </c>
      <c r="D5" s="6">
        <f t="shared" si="2"/>
        <v>23404.36</v>
      </c>
      <c r="G5" s="2" t="s">
        <v>11</v>
      </c>
      <c r="H5" s="9">
        <v>6700</v>
      </c>
      <c r="I5" s="4"/>
      <c r="J5" s="4"/>
      <c r="L5" s="2"/>
      <c r="M5" s="9"/>
      <c r="N5" s="4"/>
      <c r="O5" s="4"/>
    </row>
    <row r="6" spans="1:15" ht="15.75" customHeight="1" x14ac:dyDescent="0.3">
      <c r="G6" s="4"/>
      <c r="H6" s="4"/>
      <c r="I6" s="4"/>
      <c r="J6" s="4"/>
      <c r="L6" s="4"/>
      <c r="M6" s="4"/>
      <c r="N6" s="4"/>
      <c r="O6" s="4"/>
    </row>
    <row r="7" spans="1:15" x14ac:dyDescent="0.4">
      <c r="A7" s="19" t="s">
        <v>12</v>
      </c>
      <c r="B7" s="21"/>
      <c r="G7" s="4"/>
      <c r="H7" s="4"/>
      <c r="I7" s="4"/>
      <c r="J7" s="4"/>
      <c r="L7" s="4"/>
      <c r="M7" s="4"/>
      <c r="N7" s="4"/>
      <c r="O7" s="4"/>
    </row>
    <row r="8" spans="1:15" x14ac:dyDescent="0.4">
      <c r="A8" s="4" t="s">
        <v>13</v>
      </c>
      <c r="B8" s="9">
        <v>7.57</v>
      </c>
      <c r="G8" s="22" t="s">
        <v>14</v>
      </c>
      <c r="H8" s="20"/>
      <c r="I8" s="20"/>
      <c r="J8" s="21"/>
      <c r="L8" s="22"/>
      <c r="M8" s="20"/>
      <c r="N8" s="20"/>
      <c r="O8" s="21"/>
    </row>
    <row r="9" spans="1:15" ht="15.75" customHeight="1" x14ac:dyDescent="0.35">
      <c r="A9" s="4" t="s">
        <v>15</v>
      </c>
      <c r="B9" s="9">
        <f>97.5/12</f>
        <v>8.125</v>
      </c>
      <c r="G9" s="11" t="s">
        <v>16</v>
      </c>
      <c r="H9" s="11" t="s">
        <v>2</v>
      </c>
      <c r="I9" s="11" t="s">
        <v>17</v>
      </c>
      <c r="J9" s="11" t="s">
        <v>18</v>
      </c>
      <c r="L9" s="11"/>
      <c r="M9" s="11"/>
      <c r="N9" s="11"/>
      <c r="O9" s="11"/>
    </row>
    <row r="10" spans="1:15" ht="15.75" customHeight="1" x14ac:dyDescent="0.3">
      <c r="E10" s="9">
        <v>4606</v>
      </c>
      <c r="G10" s="4" t="s">
        <v>19</v>
      </c>
      <c r="H10" s="4">
        <v>1</v>
      </c>
      <c r="I10" s="6">
        <v>1400</v>
      </c>
      <c r="J10" s="6">
        <f t="shared" ref="J10:J14" si="3">H10*I10</f>
        <v>1400</v>
      </c>
      <c r="L10" s="4"/>
      <c r="M10" s="4"/>
      <c r="N10" s="6"/>
      <c r="O10" s="6"/>
    </row>
    <row r="11" spans="1:15" x14ac:dyDescent="0.4">
      <c r="A11" s="19" t="s">
        <v>20</v>
      </c>
      <c r="B11" s="20"/>
      <c r="C11" s="20"/>
      <c r="D11" s="21"/>
      <c r="F11" s="7">
        <v>649.77</v>
      </c>
      <c r="G11" s="4" t="s">
        <v>21</v>
      </c>
      <c r="H11" s="4">
        <v>1</v>
      </c>
      <c r="I11" s="6">
        <v>705</v>
      </c>
      <c r="J11" s="6">
        <f t="shared" si="3"/>
        <v>705</v>
      </c>
      <c r="L11" s="4"/>
      <c r="M11" s="4"/>
      <c r="N11" s="6"/>
      <c r="O11" s="6"/>
    </row>
    <row r="12" spans="1:15" ht="15.75" customHeight="1" x14ac:dyDescent="0.3">
      <c r="A12" s="1" t="s">
        <v>16</v>
      </c>
      <c r="B12" s="1" t="s">
        <v>2</v>
      </c>
      <c r="C12" s="1" t="s">
        <v>17</v>
      </c>
      <c r="D12" s="1" t="s">
        <v>18</v>
      </c>
      <c r="F12" s="7">
        <v>682.26</v>
      </c>
      <c r="G12" s="4"/>
      <c r="H12" s="6">
        <v>0</v>
      </c>
      <c r="I12" s="6">
        <v>0</v>
      </c>
      <c r="J12" s="6">
        <f t="shared" si="3"/>
        <v>0</v>
      </c>
      <c r="L12" s="4"/>
      <c r="M12" s="6"/>
      <c r="N12" s="6"/>
      <c r="O12" s="6"/>
    </row>
    <row r="13" spans="1:15" ht="15.75" customHeight="1" x14ac:dyDescent="0.3">
      <c r="A13" s="4" t="s">
        <v>22</v>
      </c>
      <c r="B13" s="5">
        <v>12</v>
      </c>
      <c r="C13" s="9">
        <v>682.26</v>
      </c>
      <c r="D13" s="6">
        <f t="shared" ref="D13:D26" si="4">C13*B13</f>
        <v>8187.12</v>
      </c>
      <c r="E13" s="8">
        <f t="shared" ref="E13:E26" si="5">D13/2/12</f>
        <v>341.13</v>
      </c>
      <c r="G13" s="4"/>
      <c r="H13" s="6">
        <v>0</v>
      </c>
      <c r="I13" s="6">
        <v>0</v>
      </c>
      <c r="J13" s="6">
        <f t="shared" si="3"/>
        <v>0</v>
      </c>
      <c r="L13" s="4"/>
      <c r="M13" s="6"/>
      <c r="N13" s="6"/>
      <c r="O13" s="6"/>
    </row>
    <row r="14" spans="1:15" ht="15.75" customHeight="1" x14ac:dyDescent="0.3">
      <c r="A14" s="4" t="s">
        <v>45</v>
      </c>
      <c r="B14" s="5">
        <v>1</v>
      </c>
      <c r="C14" s="9">
        <v>6202</v>
      </c>
      <c r="D14" s="6">
        <f t="shared" si="4"/>
        <v>6202</v>
      </c>
      <c r="E14" s="8">
        <f t="shared" si="5"/>
        <v>258.41666666666669</v>
      </c>
      <c r="F14" s="8">
        <f>E14/12</f>
        <v>21.534722222222225</v>
      </c>
      <c r="G14" s="4"/>
      <c r="H14" s="6">
        <v>0</v>
      </c>
      <c r="I14" s="6">
        <v>0</v>
      </c>
      <c r="J14" s="6">
        <f t="shared" si="3"/>
        <v>0</v>
      </c>
      <c r="L14" s="4"/>
      <c r="M14" s="6"/>
      <c r="N14" s="6"/>
      <c r="O14" s="6"/>
    </row>
    <row r="15" spans="1:15" x14ac:dyDescent="0.4">
      <c r="A15" s="4" t="s">
        <v>23</v>
      </c>
      <c r="B15" s="5">
        <v>1</v>
      </c>
      <c r="C15" s="9">
        <f>J15 +O15</f>
        <v>2105</v>
      </c>
      <c r="D15" s="6">
        <f t="shared" si="4"/>
        <v>2105</v>
      </c>
      <c r="E15" s="8">
        <f t="shared" si="5"/>
        <v>87.708333333333329</v>
      </c>
      <c r="G15" s="26" t="s">
        <v>24</v>
      </c>
      <c r="H15" s="20"/>
      <c r="I15" s="21"/>
      <c r="J15" s="12">
        <f>SUM(J10:J14)</f>
        <v>2105</v>
      </c>
      <c r="L15" s="26"/>
      <c r="M15" s="20"/>
      <c r="N15" s="21"/>
      <c r="O15" s="12"/>
    </row>
    <row r="16" spans="1:15" ht="15.75" customHeight="1" x14ac:dyDescent="0.3">
      <c r="A16" s="4" t="s">
        <v>25</v>
      </c>
      <c r="B16" s="5">
        <v>1</v>
      </c>
      <c r="C16" s="9">
        <v>330</v>
      </c>
      <c r="D16" s="6">
        <f t="shared" si="4"/>
        <v>330</v>
      </c>
      <c r="E16" s="8">
        <f t="shared" si="5"/>
        <v>13.75</v>
      </c>
      <c r="G16" s="4"/>
      <c r="H16" s="4"/>
      <c r="I16" s="4"/>
      <c r="J16" s="4"/>
      <c r="L16" s="4"/>
      <c r="M16" s="4"/>
      <c r="N16" s="4"/>
      <c r="O16" s="4"/>
    </row>
    <row r="17" spans="1:15" x14ac:dyDescent="0.4">
      <c r="A17" s="4" t="s">
        <v>44</v>
      </c>
      <c r="B17" s="5">
        <v>12</v>
      </c>
      <c r="C17" s="9">
        <v>14.95</v>
      </c>
      <c r="D17" s="6">
        <f t="shared" si="4"/>
        <v>179.39999999999998</v>
      </c>
      <c r="E17" s="8">
        <f t="shared" si="5"/>
        <v>7.4749999999999988</v>
      </c>
      <c r="G17" s="22" t="s">
        <v>26</v>
      </c>
      <c r="H17" s="20"/>
      <c r="I17" s="20"/>
      <c r="J17" s="21"/>
      <c r="L17" s="22"/>
      <c r="M17" s="20"/>
      <c r="N17" s="20"/>
      <c r="O17" s="21"/>
    </row>
    <row r="18" spans="1:15" ht="15.75" customHeight="1" x14ac:dyDescent="0.35">
      <c r="A18" s="4" t="s">
        <v>43</v>
      </c>
      <c r="B18" s="5">
        <v>12</v>
      </c>
      <c r="C18" s="9">
        <v>475.07</v>
      </c>
      <c r="D18" s="6">
        <f t="shared" si="4"/>
        <v>5700.84</v>
      </c>
      <c r="E18" s="8">
        <f t="shared" si="5"/>
        <v>237.535</v>
      </c>
      <c r="G18" s="11" t="s">
        <v>16</v>
      </c>
      <c r="H18" s="11" t="s">
        <v>27</v>
      </c>
      <c r="I18" s="11" t="s">
        <v>17</v>
      </c>
      <c r="J18" s="11" t="s">
        <v>18</v>
      </c>
      <c r="L18" s="11"/>
      <c r="M18" s="11"/>
      <c r="N18" s="11"/>
      <c r="O18" s="11"/>
    </row>
    <row r="19" spans="1:15" ht="15.75" customHeight="1" x14ac:dyDescent="0.3">
      <c r="A19" s="4" t="s">
        <v>28</v>
      </c>
      <c r="B19" s="5">
        <v>0</v>
      </c>
      <c r="C19" s="9">
        <v>20</v>
      </c>
      <c r="D19" s="6">
        <f t="shared" si="4"/>
        <v>0</v>
      </c>
      <c r="E19" s="8">
        <f t="shared" si="5"/>
        <v>0</v>
      </c>
      <c r="G19" s="4" t="s">
        <v>29</v>
      </c>
      <c r="H19" s="4">
        <v>9.5</v>
      </c>
      <c r="I19" s="6">
        <f t="shared" ref="I19:I20" si="6">B8</f>
        <v>7.57</v>
      </c>
      <c r="J19" s="6">
        <f t="shared" ref="J19:J23" si="7">I19*H19</f>
        <v>71.915000000000006</v>
      </c>
      <c r="L19" s="4"/>
      <c r="M19" s="4"/>
      <c r="N19" s="6"/>
      <c r="O19" s="6"/>
    </row>
    <row r="20" spans="1:15" ht="15.75" customHeight="1" x14ac:dyDescent="0.3">
      <c r="A20" s="4" t="s">
        <v>30</v>
      </c>
      <c r="B20" s="5">
        <v>0</v>
      </c>
      <c r="C20" s="9">
        <v>0</v>
      </c>
      <c r="D20" s="6">
        <f t="shared" si="4"/>
        <v>0</v>
      </c>
      <c r="E20" s="8">
        <f t="shared" si="5"/>
        <v>0</v>
      </c>
      <c r="G20" s="4" t="s">
        <v>31</v>
      </c>
      <c r="H20" s="4">
        <v>0.1</v>
      </c>
      <c r="I20" s="6">
        <f t="shared" si="6"/>
        <v>8.125</v>
      </c>
      <c r="J20" s="6">
        <f t="shared" si="7"/>
        <v>0.8125</v>
      </c>
      <c r="L20" s="4"/>
      <c r="M20" s="4"/>
      <c r="N20" s="6"/>
      <c r="O20" s="6"/>
    </row>
    <row r="21" spans="1:15" ht="15.75" customHeight="1" x14ac:dyDescent="0.3">
      <c r="A21" s="4" t="s">
        <v>32</v>
      </c>
      <c r="B21" s="5">
        <v>1</v>
      </c>
      <c r="C21" s="9">
        <v>700</v>
      </c>
      <c r="D21" s="6">
        <f t="shared" si="4"/>
        <v>700</v>
      </c>
      <c r="E21" s="8">
        <f t="shared" si="5"/>
        <v>29.166666666666668</v>
      </c>
      <c r="G21" s="4" t="s">
        <v>33</v>
      </c>
      <c r="H21" s="4">
        <v>1</v>
      </c>
      <c r="I21" s="6">
        <f>H4/H3</f>
        <v>13.5</v>
      </c>
      <c r="J21" s="6">
        <f t="shared" si="7"/>
        <v>13.5</v>
      </c>
      <c r="L21" s="4"/>
      <c r="M21" s="4"/>
      <c r="N21" s="6"/>
      <c r="O21" s="6"/>
    </row>
    <row r="22" spans="1:15" ht="15.75" customHeight="1" x14ac:dyDescent="0.3">
      <c r="A22" s="4"/>
      <c r="B22" s="5">
        <v>0</v>
      </c>
      <c r="C22" s="9">
        <v>0</v>
      </c>
      <c r="D22" s="6">
        <f t="shared" si="4"/>
        <v>0</v>
      </c>
      <c r="E22" s="8">
        <f t="shared" si="5"/>
        <v>0</v>
      </c>
      <c r="G22" s="4" t="s">
        <v>34</v>
      </c>
      <c r="H22" s="4">
        <v>1</v>
      </c>
      <c r="I22" s="6">
        <f>H5/H2</f>
        <v>33.5</v>
      </c>
      <c r="J22" s="6">
        <f t="shared" si="7"/>
        <v>33.5</v>
      </c>
      <c r="L22" s="4"/>
      <c r="M22" s="4"/>
      <c r="N22" s="6"/>
      <c r="O22" s="6"/>
    </row>
    <row r="23" spans="1:15" ht="15.75" customHeight="1" x14ac:dyDescent="0.3">
      <c r="A23" s="4"/>
      <c r="B23" s="5">
        <v>0</v>
      </c>
      <c r="C23" s="9">
        <v>0</v>
      </c>
      <c r="D23" s="6">
        <f t="shared" si="4"/>
        <v>0</v>
      </c>
      <c r="E23" s="8">
        <f t="shared" si="5"/>
        <v>0</v>
      </c>
      <c r="G23" s="4" t="s">
        <v>35</v>
      </c>
      <c r="H23" s="4">
        <v>0</v>
      </c>
      <c r="I23" s="6">
        <v>0</v>
      </c>
      <c r="J23" s="6">
        <f t="shared" si="7"/>
        <v>0</v>
      </c>
      <c r="L23" s="4"/>
      <c r="M23" s="4"/>
      <c r="N23" s="6"/>
      <c r="O23" s="6"/>
    </row>
    <row r="24" spans="1:15" ht="15.75" customHeight="1" x14ac:dyDescent="0.3">
      <c r="A24" s="4"/>
      <c r="B24" s="5">
        <v>0</v>
      </c>
      <c r="C24" s="9">
        <v>0</v>
      </c>
      <c r="D24" s="6">
        <f t="shared" si="4"/>
        <v>0</v>
      </c>
      <c r="E24" s="8">
        <f t="shared" si="5"/>
        <v>0</v>
      </c>
      <c r="G24" s="4"/>
      <c r="H24" s="4"/>
      <c r="I24" s="4"/>
      <c r="J24" s="4"/>
      <c r="L24" s="4"/>
      <c r="M24" s="4"/>
      <c r="N24" s="4"/>
      <c r="O24" s="4"/>
    </row>
    <row r="25" spans="1:15" x14ac:dyDescent="0.4">
      <c r="A25" s="4"/>
      <c r="B25" s="5">
        <v>0</v>
      </c>
      <c r="C25" s="9">
        <v>0</v>
      </c>
      <c r="D25" s="6">
        <f t="shared" si="4"/>
        <v>0</v>
      </c>
      <c r="E25" s="8">
        <f t="shared" si="5"/>
        <v>0</v>
      </c>
      <c r="G25" s="25" t="s">
        <v>36</v>
      </c>
      <c r="H25" s="20"/>
      <c r="I25" s="21"/>
      <c r="J25" s="13">
        <f>SUM(J19:J24)</f>
        <v>119.72750000000001</v>
      </c>
      <c r="L25" s="25"/>
      <c r="M25" s="20"/>
      <c r="N25" s="21"/>
      <c r="O25" s="13"/>
    </row>
    <row r="26" spans="1:15" ht="15.75" customHeight="1" x14ac:dyDescent="0.3">
      <c r="A26" s="4"/>
      <c r="B26" s="5">
        <v>0</v>
      </c>
      <c r="C26" s="9">
        <v>0</v>
      </c>
      <c r="D26" s="6">
        <f t="shared" si="4"/>
        <v>0</v>
      </c>
      <c r="E26" s="8">
        <f t="shared" si="5"/>
        <v>0</v>
      </c>
    </row>
    <row r="27" spans="1:15" ht="15.75" customHeight="1" x14ac:dyDescent="0.3">
      <c r="A27" s="23" t="s">
        <v>37</v>
      </c>
      <c r="B27" s="20"/>
      <c r="C27" s="21"/>
      <c r="D27" s="14">
        <f>SUM(D13:D26)</f>
        <v>23404.36</v>
      </c>
    </row>
    <row r="28" spans="1:15" ht="15.75" customHeight="1" x14ac:dyDescent="0.3">
      <c r="A28" s="23" t="s">
        <v>38</v>
      </c>
      <c r="B28" s="20"/>
      <c r="C28" s="21"/>
      <c r="D28" s="14">
        <f>D27/12</f>
        <v>1950.3633333333335</v>
      </c>
      <c r="E28" s="8">
        <f>(D28-(C4*B4))/4</f>
        <v>362.59083333333336</v>
      </c>
    </row>
    <row r="29" spans="1:15" ht="15.75" customHeight="1" x14ac:dyDescent="0.3">
      <c r="A29" s="4"/>
      <c r="B29" s="4"/>
      <c r="C29" s="4"/>
      <c r="D29" s="4"/>
      <c r="J29" s="7">
        <v>122.48</v>
      </c>
    </row>
    <row r="30" spans="1:15" ht="15.75" customHeight="1" x14ac:dyDescent="0.3">
      <c r="A30" s="24" t="s">
        <v>39</v>
      </c>
      <c r="B30" s="20"/>
      <c r="C30" s="21"/>
      <c r="D30" s="6">
        <f>B4*C4</f>
        <v>500</v>
      </c>
    </row>
    <row r="31" spans="1:15" ht="15.75" customHeight="1" x14ac:dyDescent="0.3">
      <c r="A31" s="24" t="s">
        <v>40</v>
      </c>
      <c r="B31" s="20"/>
      <c r="C31" s="21"/>
      <c r="D31" s="6">
        <f>D28-D30</f>
        <v>1450.3633333333335</v>
      </c>
    </row>
    <row r="32" spans="1:15" ht="15.75" customHeight="1" x14ac:dyDescent="0.3">
      <c r="A32" s="15"/>
      <c r="B32" s="15"/>
      <c r="C32" s="15"/>
      <c r="D32" s="4"/>
    </row>
    <row r="33" spans="1:4" x14ac:dyDescent="0.4">
      <c r="A33" s="25" t="s">
        <v>41</v>
      </c>
      <c r="B33" s="20"/>
      <c r="C33" s="21"/>
      <c r="D33" s="13">
        <f>D31/B3</f>
        <v>145.03633333333335</v>
      </c>
    </row>
  </sheetData>
  <mergeCells count="18">
    <mergeCell ref="G15:I15"/>
    <mergeCell ref="L15:N15"/>
    <mergeCell ref="G17:J17"/>
    <mergeCell ref="L17:O17"/>
    <mergeCell ref="G25:I25"/>
    <mergeCell ref="L25:N25"/>
    <mergeCell ref="A11:D11"/>
    <mergeCell ref="A28:C28"/>
    <mergeCell ref="A30:C30"/>
    <mergeCell ref="A31:C31"/>
    <mergeCell ref="A33:C33"/>
    <mergeCell ref="A27:C27"/>
    <mergeCell ref="A1:D1"/>
    <mergeCell ref="G1:J1"/>
    <mergeCell ref="L1:O1"/>
    <mergeCell ref="A7:B7"/>
    <mergeCell ref="G8:J8"/>
    <mergeCell ref="L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Pilot Partner - Flying Club Bud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 VeArd</cp:lastModifiedBy>
  <dcterms:modified xsi:type="dcterms:W3CDTF">2024-07-20T18:02:00Z</dcterms:modified>
</cp:coreProperties>
</file>